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a632800dbef0a2/Files/Berechnungen/"/>
    </mc:Choice>
  </mc:AlternateContent>
  <xr:revisionPtr revIDLastSave="25" documentId="13_ncr:1_{F740B125-1E12-964C-9D75-443BA0FF462E}" xr6:coauthVersionLast="47" xr6:coauthVersionMax="47" xr10:uidLastSave="{233ABCEA-7E4C-0B46-A810-267143A72EF8}"/>
  <bookViews>
    <workbookView xWindow="0" yWindow="460" windowWidth="25600" windowHeight="155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1" i="1" l="1"/>
  <c r="B60" i="1"/>
  <c r="B56" i="1"/>
  <c r="B57" i="1" s="1"/>
  <c r="D57" i="1" s="1"/>
  <c r="B53" i="1"/>
  <c r="B54" i="1" s="1"/>
  <c r="D54" i="1" s="1"/>
  <c r="D50" i="1"/>
  <c r="C43" i="1"/>
  <c r="B43" i="1"/>
  <c r="B44" i="1" s="1"/>
  <c r="D40" i="1" s="1"/>
  <c r="B37" i="1"/>
  <c r="B35" i="1"/>
  <c r="D28" i="1"/>
  <c r="D27" i="1"/>
  <c r="D26" i="1"/>
  <c r="D25" i="1"/>
  <c r="D24" i="1"/>
  <c r="D23" i="1"/>
  <c r="D22" i="1"/>
  <c r="D16" i="1"/>
  <c r="D9" i="1" s="1"/>
  <c r="A14" i="1"/>
  <c r="A11" i="1"/>
  <c r="D29" i="1" l="1"/>
  <c r="B38" i="1"/>
  <c r="D32" i="1" s="1"/>
  <c r="D14" i="1"/>
  <c r="B14" i="1" s="1"/>
  <c r="B9" i="1"/>
  <c r="D10" i="1" l="1"/>
  <c r="B10" i="1" s="1"/>
  <c r="D20" i="1"/>
  <c r="D11" i="1"/>
  <c r="B11" i="1" s="1"/>
  <c r="B12" i="1" l="1"/>
  <c r="C14" i="1" s="1"/>
  <c r="D12" i="1"/>
  <c r="C9" i="1" l="1"/>
  <c r="C1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  <author>Torben Menke</author>
  </authors>
  <commentList>
    <comment ref="D20" authorId="0" shapeId="0" xr:uid="{00000000-0006-0000-0000-000003000000}">
      <text>
        <r>
          <rPr>
            <sz val="10"/>
            <color rgb="FF000000"/>
            <rFont val="Arial"/>
            <family val="2"/>
          </rPr>
          <t>ohne diese Strecke</t>
        </r>
      </text>
    </comment>
    <comment ref="A30" authorId="1" shapeId="0" xr:uid="{8E802B3F-E299-3348-BFA1-CAC699D648C2}">
      <text>
        <r>
          <rPr>
            <sz val="10"/>
            <color rgb="FF000000"/>
            <rFont val="Tahoma"/>
            <family val="2"/>
          </rPr>
          <t>ohne diese Strecke</t>
        </r>
      </text>
    </comment>
    <comment ref="D32" authorId="0" shapeId="0" xr:uid="{00000000-0006-0000-0000-000004000000}">
      <text>
        <r>
          <rPr>
            <sz val="10"/>
            <rFont val="Arial"/>
            <family val="2"/>
          </rPr>
          <t>ohne diese Strecke</t>
        </r>
      </text>
    </comment>
    <comment ref="A41" authorId="0" shapeId="0" xr:uid="{00000000-0006-0000-0000-000001000000}">
      <text>
        <r>
          <rPr>
            <sz val="10"/>
            <rFont val="Arial"/>
            <family val="2"/>
          </rPr>
          <t>www.atmosfair.de</t>
        </r>
      </text>
    </comment>
    <comment ref="E42" authorId="0" shapeId="0" xr:uid="{00000000-0006-0000-0000-000005000000}">
      <text>
        <r>
          <rPr>
            <sz val="10"/>
            <rFont val="Arial"/>
            <family val="2"/>
          </rPr>
          <t>http://www.spritmonitor.de/de/berechnung_co2_ausstoss.html</t>
        </r>
      </text>
    </comment>
    <comment ref="F42" authorId="0" shapeId="0" xr:uid="{00000000-0006-0000-0000-000006000000}">
      <text>
        <r>
          <rPr>
            <sz val="10"/>
            <color rgb="FF000000"/>
            <rFont val="Arial"/>
            <family val="2"/>
          </rPr>
          <t>http://www.spritmonitor.de/de/berechnung_co2_ausstoss.html</t>
        </r>
      </text>
    </comment>
    <comment ref="B50" authorId="0" shapeId="0" xr:uid="{00000000-0006-0000-0000-000002000000}">
      <text>
        <r>
          <rPr>
            <sz val="10"/>
            <color rgb="FF000000"/>
            <rFont val="Arial"/>
            <family val="2"/>
          </rPr>
          <t>EC, ohne Umsteigen</t>
        </r>
      </text>
    </comment>
  </commentList>
</comments>
</file>

<file path=xl/sharedStrings.xml><?xml version="1.0" encoding="utf-8"?>
<sst xmlns="http://schemas.openxmlformats.org/spreadsheetml/2006/main" count="76" uniqueCount="57">
  <si>
    <t>by Torben Menke</t>
  </si>
  <si>
    <t>https://www.entorb.net</t>
  </si>
  <si>
    <t>Stand: 16.11.2022</t>
  </si>
  <si>
    <t>Strecke</t>
  </si>
  <si>
    <t>km</t>
  </si>
  <si>
    <t>Kosten</t>
  </si>
  <si>
    <t>Sprit</t>
  </si>
  <si>
    <t>Laufende Kosten</t>
  </si>
  <si>
    <t>Gesamt</t>
  </si>
  <si>
    <t>Spritpreis</t>
  </si>
  <si>
    <t>/Liter</t>
  </si>
  <si>
    <t>Verbrauch</t>
  </si>
  <si>
    <t>L/100km</t>
  </si>
  <si>
    <t>/100km</t>
  </si>
  <si>
    <t>Jahreskilometer</t>
  </si>
  <si>
    <t>alle X Jahre</t>
  </si>
  <si>
    <t>jährlich</t>
  </si>
  <si>
    <t>Steuer</t>
  </si>
  <si>
    <t>Versicherung</t>
  </si>
  <si>
    <t>TÜV</t>
  </si>
  <si>
    <t>Inspektionen</t>
  </si>
  <si>
    <t>Reparaturen/Ersatzteile</t>
  </si>
  <si>
    <t>neue Reifen</t>
  </si>
  <si>
    <t>Autowäsche</t>
  </si>
  <si>
    <t>Wertverlust</t>
  </si>
  <si>
    <t>Autowert JahresAnfang</t>
  </si>
  <si>
    <t>Autowert JahresEnde</t>
  </si>
  <si>
    <t>Differenz</t>
  </si>
  <si>
    <t>Zinssatz</t>
  </si>
  <si>
    <t>Zinsausfall</t>
  </si>
  <si>
    <t>Atmosfair CO2 Kompensation</t>
  </si>
  <si>
    <t>deren Preis</t>
  </si>
  <si>
    <t>/1000kg</t>
  </si>
  <si>
    <t>1L Sprit -&gt; kg CO2</t>
  </si>
  <si>
    <t>kg CO2</t>
  </si>
  <si>
    <t>Benzin: 2.33</t>
  </si>
  <si>
    <t>Diesel: 2.64</t>
  </si>
  <si>
    <t>CO2/100km</t>
  </si>
  <si>
    <t>kg/100km</t>
  </si>
  <si>
    <t>Vergleich mit Mitfahrgelegenheit</t>
  </si>
  <si>
    <t>Vergleich mit Bahn</t>
  </si>
  <si>
    <t>Beispielstecke DD-&gt;HH-&gt;DD</t>
  </si>
  <si>
    <t>Normal</t>
  </si>
  <si>
    <t>Normalpreis</t>
  </si>
  <si>
    <t>Bahn Jahreskilometer</t>
  </si>
  <si>
    <t>BC50</t>
  </si>
  <si>
    <t>Fahrt mit BC 50</t>
  </si>
  <si>
    <t>Fahrt mit BC 50+Anteil BC</t>
  </si>
  <si>
    <t>BC25</t>
  </si>
  <si>
    <t>Fahrt mit BC 25</t>
  </si>
  <si>
    <t>Fahrt mit BC 25+Anteil BC</t>
  </si>
  <si>
    <t>Fahrten</t>
  </si>
  <si>
    <t>%</t>
  </si>
  <si>
    <t>Summe</t>
  </si>
  <si>
    <t>Bahncard Amortisierung</t>
  </si>
  <si>
    <t>€ pro 100km</t>
  </si>
  <si>
    <t>(=ct/km)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</si>
</sst>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07];[Red]\-#,##0.00\ [$€-407]"/>
    <numFmt numFmtId="165" formatCode="0.0%"/>
    <numFmt numFmtId="166" formatCode="0.0"/>
    <numFmt numFmtId="167" formatCode="#,##0\ [$€-407];[Red]\-#,##0\ [$€-407]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Mang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2" fillId="0" borderId="0" applyBorder="0" applyProtection="0">
      <alignment horizontal="center" textRotation="90"/>
    </xf>
  </cellStyleXfs>
  <cellXfs count="31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6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Alignment="1" applyProtection="1">
      <alignment horizontal="center"/>
      <protection locked="0"/>
    </xf>
    <xf numFmtId="165" fontId="5" fillId="0" borderId="0" xfId="0" applyNumberFormat="1" applyFont="1" applyFill="1" applyProtection="1">
      <protection locked="0"/>
    </xf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9" fontId="1" fillId="0" borderId="0" xfId="1" applyBorder="1"/>
    <xf numFmtId="9" fontId="1" fillId="0" borderId="7" xfId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6" fontId="5" fillId="0" borderId="0" xfId="0" applyNumberFormat="1" applyFont="1" applyFill="1" applyProtection="1">
      <protection locked="0"/>
    </xf>
    <xf numFmtId="167" fontId="5" fillId="0" borderId="0" xfId="0" applyNumberFormat="1" applyFont="1" applyFill="1" applyProtection="1">
      <protection locked="0"/>
    </xf>
    <xf numFmtId="167" fontId="3" fillId="0" borderId="0" xfId="0" applyNumberFormat="1" applyFont="1" applyFill="1"/>
    <xf numFmtId="0" fontId="3" fillId="0" borderId="0" xfId="0" quotePrefix="1" applyFont="1" applyFill="1"/>
  </cellXfs>
  <cellStyles count="3">
    <cellStyle name="Explanatory Text" xfId="2" builtinId="53" customBuiltin="1"/>
    <cellStyle name="Normal" xfId="0" builtinId="0"/>
    <cellStyle name="Per 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6740232627498"/>
          <c:y val="0.116770462633452"/>
          <c:w val="0.65329555621831203"/>
          <c:h val="0.65202402135231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Sheet1!$A$50</c:f>
              <c:strCache>
                <c:ptCount val="1"/>
                <c:pt idx="0">
                  <c:v>Normalpreis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Sheet1!$D$50</c:f>
              <c:numCache>
                <c:formatCode>#,##0.00\ [$€-407];[Red]\-#,##0.00\ [$€-407]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1-DC44-AE9F-BBAAED06FAEE}"/>
            </c:ext>
          </c:extLst>
        </c:ser>
        <c:ser>
          <c:idx val="1"/>
          <c:order val="1"/>
          <c:tx>
            <c:strRef>
              <c:f>Sheet1!$A$52</c:f>
              <c:strCache>
                <c:ptCount val="1"/>
                <c:pt idx="0">
                  <c:v>BC50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Sheet1!$D$54</c:f>
              <c:numCache>
                <c:formatCode>#,##0.00\ [$€-407];[Red]\-#,##0.00\ [$€-407]</c:formatCode>
                <c:ptCount val="1"/>
                <c:pt idx="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1-DC44-AE9F-BBAAED06FAEE}"/>
            </c:ext>
          </c:extLst>
        </c:ser>
        <c:ser>
          <c:idx val="2"/>
          <c:order val="2"/>
          <c:tx>
            <c:strRef>
              <c:f>Sheet1!$A$55</c:f>
              <c:strCache>
                <c:ptCount val="1"/>
                <c:pt idx="0">
                  <c:v>BC25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Sheet1!$D$57</c:f>
              <c:numCache>
                <c:formatCode>#,##0.00\ [$€-407];[Red]\-#,##0.00\ [$€-407]</c:formatCode>
                <c:ptCount val="1"/>
                <c:pt idx="0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1-DC44-AE9F-BBAAED06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277605"/>
        <c:axId val="68467085"/>
      </c:barChart>
      <c:catAx>
        <c:axId val="342776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DE"/>
          </a:p>
        </c:txPr>
        <c:crossAx val="68467085"/>
        <c:crosses val="autoZero"/>
        <c:auto val="1"/>
        <c:lblAlgn val="ctr"/>
        <c:lblOffset val="100"/>
        <c:noMultiLvlLbl val="1"/>
      </c:catAx>
      <c:valAx>
        <c:axId val="6846708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GB" sz="900" b="0" strike="noStrike" spc="-1">
                    <a:latin typeface="Arial"/>
                  </a:rPr>
                  <a:t>€/100km</a:t>
                </a:r>
              </a:p>
            </c:rich>
          </c:tx>
          <c:overlay val="0"/>
        </c:title>
        <c:numFmt formatCode="#,##0\ [$€-407];\-#,##0\ [$€-407]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DE"/>
          </a:p>
        </c:txPr>
        <c:crossAx val="34277605"/>
        <c:crosses val="autoZero"/>
        <c:crossBetween val="between"/>
        <c:majorUnit val="1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142409782284521"/>
          <c:y val="0.85754003558718905"/>
          <c:w val="0.78985831469052903"/>
          <c:h val="0.121788455121788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DE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7-934B-85A0-F328A94847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7-934B-85A0-F328A94847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7-934B-85A0-F328A94847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67-934B-85A0-F328A9484762}"/>
              </c:ext>
            </c:extLst>
          </c:dPt>
          <c:dLbls>
            <c:delete val="1"/>
          </c:dLbls>
          <c:cat>
            <c:strRef>
              <c:f>(Sheet1!$A$9:$A$11,Sheet1!$A$14)</c:f>
              <c:strCache>
                <c:ptCount val="4"/>
                <c:pt idx="0">
                  <c:v>Sprit</c:v>
                </c:pt>
                <c:pt idx="1">
                  <c:v>Laufende Kosten</c:v>
                </c:pt>
                <c:pt idx="2">
                  <c:v>Wertverlust</c:v>
                </c:pt>
                <c:pt idx="3">
                  <c:v>Atmosfair CO2 Kompensation</c:v>
                </c:pt>
              </c:strCache>
            </c:strRef>
          </c:cat>
          <c:val>
            <c:numRef>
              <c:f>(Sheet1!$B$9:$B$11,Sheet1!$B$14)</c:f>
              <c:numCache>
                <c:formatCode>#,##0.00\ [$€-407];[Red]\-#,##0.00\ [$€-407]</c:formatCode>
                <c:ptCount val="4"/>
                <c:pt idx="0">
                  <c:v>135.1</c:v>
                </c:pt>
                <c:pt idx="1">
                  <c:v>79.428571428571431</c:v>
                </c:pt>
                <c:pt idx="2">
                  <c:v>8.928571428571427</c:v>
                </c:pt>
                <c:pt idx="3">
                  <c:v>3.7513000000000005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1-3948-93D6-B0CF93C6D8B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48240</xdr:colOff>
      <xdr:row>46</xdr:row>
      <xdr:rowOff>9000</xdr:rowOff>
    </xdr:from>
    <xdr:to>
      <xdr:col>8</xdr:col>
      <xdr:colOff>87260</xdr:colOff>
      <xdr:row>62</xdr:row>
      <xdr:rowOff>8313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800100</xdr:colOff>
      <xdr:row>74</xdr:row>
      <xdr:rowOff>152400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800100</xdr:colOff>
      <xdr:row>74</xdr:row>
      <xdr:rowOff>152400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800100</xdr:colOff>
      <xdr:row>74</xdr:row>
      <xdr:rowOff>152400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800100</xdr:colOff>
      <xdr:row>74</xdr:row>
      <xdr:rowOff>152400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800100</xdr:colOff>
      <xdr:row>74</xdr:row>
      <xdr:rowOff>152400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800100</xdr:colOff>
      <xdr:row>74</xdr:row>
      <xdr:rowOff>152400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9965</xdr:colOff>
      <xdr:row>5</xdr:row>
      <xdr:rowOff>197555</xdr:rowOff>
    </xdr:from>
    <xdr:to>
      <xdr:col>8</xdr:col>
      <xdr:colOff>348075</xdr:colOff>
      <xdr:row>13</xdr:row>
      <xdr:rowOff>206963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837C16-CCB4-EA24-B7B7-F64D0D687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zoomScale="135" zoomScaleNormal="100" workbookViewId="0"/>
  </sheetViews>
  <sheetFormatPr baseColWidth="10" defaultColWidth="8.83203125" defaultRowHeight="16" outlineLevelRow="1" x14ac:dyDescent="0.2"/>
  <cols>
    <col min="1" max="1" width="29" style="9" bestFit="1" customWidth="1"/>
    <col min="2" max="2" width="10.6640625" style="1" bestFit="1" customWidth="1"/>
    <col min="3" max="3" width="10.5" style="9" bestFit="1" customWidth="1"/>
    <col min="4" max="4" width="11.5" style="9" bestFit="1" customWidth="1"/>
    <col min="5" max="5" width="11.1640625" style="9" bestFit="1" customWidth="1"/>
    <col min="6" max="6" width="10.6640625" style="9" bestFit="1" customWidth="1"/>
    <col min="7" max="1025" width="11.5" style="9"/>
    <col min="1026" max="16384" width="8.83203125" style="9"/>
  </cols>
  <sheetData>
    <row r="1" spans="1:5" x14ac:dyDescent="0.2">
      <c r="A1" s="9" t="s">
        <v>0</v>
      </c>
      <c r="B1" s="9"/>
    </row>
    <row r="2" spans="1:5" x14ac:dyDescent="0.2">
      <c r="A2" s="9" t="s">
        <v>1</v>
      </c>
      <c r="B2" s="9"/>
    </row>
    <row r="3" spans="1:5" x14ac:dyDescent="0.2">
      <c r="A3" s="9" t="s">
        <v>2</v>
      </c>
      <c r="B3" s="9"/>
    </row>
    <row r="6" spans="1:5" x14ac:dyDescent="0.2">
      <c r="A6" s="9" t="s">
        <v>3</v>
      </c>
      <c r="B6" s="16">
        <v>1000</v>
      </c>
      <c r="C6" s="9" t="s">
        <v>4</v>
      </c>
    </row>
    <row r="7" spans="1:5" ht="17" thickBot="1" x14ac:dyDescent="0.25"/>
    <row r="8" spans="1:5" x14ac:dyDescent="0.2">
      <c r="A8" s="3"/>
      <c r="B8" s="25" t="s">
        <v>5</v>
      </c>
      <c r="C8" s="25" t="s">
        <v>52</v>
      </c>
      <c r="D8" s="26" t="s">
        <v>55</v>
      </c>
      <c r="E8" s="30" t="s">
        <v>56</v>
      </c>
    </row>
    <row r="9" spans="1:5" x14ac:dyDescent="0.2">
      <c r="A9" s="4" t="s">
        <v>6</v>
      </c>
      <c r="B9" s="2">
        <f>B6/100*D16</f>
        <v>135.1</v>
      </c>
      <c r="C9" s="23">
        <f>B9/$B$12</f>
        <v>0.60459020585602874</v>
      </c>
      <c r="D9" s="5">
        <f>D16</f>
        <v>13.51</v>
      </c>
    </row>
    <row r="10" spans="1:5" x14ac:dyDescent="0.2">
      <c r="A10" s="4" t="s">
        <v>7</v>
      </c>
      <c r="B10" s="2">
        <f>D10*B6/100</f>
        <v>79.428571428571431</v>
      </c>
      <c r="C10" s="23">
        <f t="shared" ref="C10:C14" si="0">B10/$B$12</f>
        <v>0.35545326684567197</v>
      </c>
      <c r="D10" s="5">
        <f>D29/(B30+B6)*100</f>
        <v>7.9428571428571431</v>
      </c>
    </row>
    <row r="11" spans="1:5" x14ac:dyDescent="0.2">
      <c r="A11" s="4" t="str">
        <f>A32</f>
        <v>Wertverlust</v>
      </c>
      <c r="B11" s="2">
        <f>D11*B6/100</f>
        <v>8.928571428571427</v>
      </c>
      <c r="C11" s="23">
        <f t="shared" si="0"/>
        <v>3.9956527298299446E-2</v>
      </c>
      <c r="D11" s="5">
        <f>B38/(B30+B6)*100</f>
        <v>0.89285714285714279</v>
      </c>
    </row>
    <row r="12" spans="1:5" x14ac:dyDescent="0.2">
      <c r="A12" s="4" t="s">
        <v>8</v>
      </c>
      <c r="B12" s="21">
        <f>SUM(B9:B11)</f>
        <v>223.45714285714283</v>
      </c>
      <c r="C12" s="23"/>
      <c r="D12" s="22">
        <f>SUM(D9:D11)</f>
        <v>22.345714285714283</v>
      </c>
      <c r="E12" s="1"/>
    </row>
    <row r="13" spans="1:5" x14ac:dyDescent="0.2">
      <c r="A13" s="4"/>
      <c r="B13" s="2"/>
      <c r="C13" s="2"/>
      <c r="D13" s="5"/>
    </row>
    <row r="14" spans="1:5" ht="17" thickBot="1" x14ac:dyDescent="0.25">
      <c r="A14" s="6" t="str">
        <f>A40</f>
        <v>Atmosfair CO2 Kompensation</v>
      </c>
      <c r="B14" s="7">
        <f>B6/100*D14</f>
        <v>3.7513000000000005</v>
      </c>
      <c r="C14" s="24">
        <f t="shared" si="0"/>
        <v>1.6787559135660407E-2</v>
      </c>
      <c r="D14" s="8">
        <f>D40</f>
        <v>0.37513000000000007</v>
      </c>
    </row>
    <row r="15" spans="1:5" x14ac:dyDescent="0.2">
      <c r="B15" s="9"/>
    </row>
    <row r="16" spans="1:5" x14ac:dyDescent="0.2">
      <c r="A16" s="10" t="s">
        <v>6</v>
      </c>
      <c r="D16" s="1">
        <f>B17*B18</f>
        <v>13.51</v>
      </c>
      <c r="E16" s="9" t="s">
        <v>13</v>
      </c>
    </row>
    <row r="17" spans="1:5" outlineLevel="1" x14ac:dyDescent="0.2">
      <c r="A17" s="9" t="s">
        <v>9</v>
      </c>
      <c r="B17" s="17">
        <v>1.93</v>
      </c>
      <c r="C17" s="9" t="s">
        <v>10</v>
      </c>
    </row>
    <row r="18" spans="1:5" outlineLevel="1" x14ac:dyDescent="0.2">
      <c r="A18" s="9" t="s">
        <v>11</v>
      </c>
      <c r="B18" s="27">
        <v>7</v>
      </c>
      <c r="C18" s="9" t="s">
        <v>12</v>
      </c>
    </row>
    <row r="19" spans="1:5" outlineLevel="1" x14ac:dyDescent="0.2">
      <c r="B19" s="9"/>
    </row>
    <row r="20" spans="1:5" x14ac:dyDescent="0.2">
      <c r="A20" s="10" t="s">
        <v>7</v>
      </c>
      <c r="B20" s="9"/>
      <c r="D20" s="1">
        <f>D29/$B$30*100</f>
        <v>9.2666666666666657</v>
      </c>
      <c r="E20" s="9" t="s">
        <v>13</v>
      </c>
    </row>
    <row r="21" spans="1:5" outlineLevel="1" x14ac:dyDescent="0.2">
      <c r="A21" s="10"/>
      <c r="B21" s="9"/>
      <c r="C21" s="9" t="s">
        <v>15</v>
      </c>
      <c r="D21" s="9" t="s">
        <v>16</v>
      </c>
    </row>
    <row r="22" spans="1:5" outlineLevel="1" x14ac:dyDescent="0.2">
      <c r="A22" s="9" t="s">
        <v>17</v>
      </c>
      <c r="B22" s="28">
        <v>94</v>
      </c>
      <c r="C22" s="11">
        <v>1</v>
      </c>
      <c r="D22" s="29">
        <f t="shared" ref="D22:D28" si="1">B22/C22</f>
        <v>94</v>
      </c>
    </row>
    <row r="23" spans="1:5" outlineLevel="1" x14ac:dyDescent="0.2">
      <c r="A23" s="9" t="s">
        <v>18</v>
      </c>
      <c r="B23" s="28">
        <v>277</v>
      </c>
      <c r="C23" s="11">
        <v>1</v>
      </c>
      <c r="D23" s="29">
        <f t="shared" si="1"/>
        <v>277</v>
      </c>
    </row>
    <row r="24" spans="1:5" outlineLevel="1" x14ac:dyDescent="0.2">
      <c r="A24" s="9" t="s">
        <v>19</v>
      </c>
      <c r="B24" s="28">
        <v>90</v>
      </c>
      <c r="C24" s="19">
        <v>2</v>
      </c>
      <c r="D24" s="29">
        <f t="shared" si="1"/>
        <v>45</v>
      </c>
    </row>
    <row r="25" spans="1:5" outlineLevel="1" x14ac:dyDescent="0.2">
      <c r="A25" s="9" t="s">
        <v>20</v>
      </c>
      <c r="B25" s="28">
        <v>0</v>
      </c>
      <c r="C25" s="19">
        <v>2</v>
      </c>
      <c r="D25" s="29">
        <f t="shared" si="1"/>
        <v>0</v>
      </c>
    </row>
    <row r="26" spans="1:5" outlineLevel="1" x14ac:dyDescent="0.2">
      <c r="A26" s="9" t="s">
        <v>21</v>
      </c>
      <c r="B26" s="28">
        <v>100</v>
      </c>
      <c r="C26" s="11">
        <v>1</v>
      </c>
      <c r="D26" s="29">
        <f t="shared" si="1"/>
        <v>100</v>
      </c>
    </row>
    <row r="27" spans="1:5" outlineLevel="1" x14ac:dyDescent="0.2">
      <c r="A27" s="9" t="s">
        <v>22</v>
      </c>
      <c r="B27" s="28">
        <v>100</v>
      </c>
      <c r="C27" s="19">
        <v>5</v>
      </c>
      <c r="D27" s="29">
        <f t="shared" si="1"/>
        <v>20</v>
      </c>
    </row>
    <row r="28" spans="1:5" outlineLevel="1" x14ac:dyDescent="0.2">
      <c r="A28" s="9" t="s">
        <v>23</v>
      </c>
      <c r="B28" s="28">
        <v>10</v>
      </c>
      <c r="C28" s="19">
        <v>0.5</v>
      </c>
      <c r="D28" s="29">
        <f t="shared" si="1"/>
        <v>20</v>
      </c>
    </row>
    <row r="29" spans="1:5" outlineLevel="1" x14ac:dyDescent="0.2">
      <c r="A29" s="9" t="s">
        <v>53</v>
      </c>
      <c r="B29" s="17"/>
      <c r="C29" s="19"/>
      <c r="D29" s="29">
        <f>SUM(D22:D28)</f>
        <v>556</v>
      </c>
    </row>
    <row r="30" spans="1:5" outlineLevel="1" x14ac:dyDescent="0.2">
      <c r="A30" s="9" t="s">
        <v>14</v>
      </c>
      <c r="B30" s="18">
        <v>6000</v>
      </c>
      <c r="C30" s="9" t="s">
        <v>4</v>
      </c>
      <c r="D30" s="1"/>
    </row>
    <row r="31" spans="1:5" outlineLevel="1" x14ac:dyDescent="0.2"/>
    <row r="32" spans="1:5" x14ac:dyDescent="0.2">
      <c r="A32" s="10" t="s">
        <v>24</v>
      </c>
      <c r="B32" s="9"/>
      <c r="D32" s="1">
        <f>B38/$B$30*100</f>
        <v>1.0416666666666665</v>
      </c>
      <c r="E32" s="9" t="s">
        <v>13</v>
      </c>
    </row>
    <row r="33" spans="1:6" outlineLevel="1" x14ac:dyDescent="0.2">
      <c r="A33" s="9" t="s">
        <v>25</v>
      </c>
      <c r="B33" s="28">
        <v>1250</v>
      </c>
    </row>
    <row r="34" spans="1:6" outlineLevel="1" x14ac:dyDescent="0.2">
      <c r="A34" s="9" t="s">
        <v>26</v>
      </c>
      <c r="B34" s="28">
        <v>1200</v>
      </c>
    </row>
    <row r="35" spans="1:6" outlineLevel="1" x14ac:dyDescent="0.2">
      <c r="A35" s="9" t="s">
        <v>27</v>
      </c>
      <c r="B35" s="1">
        <f>B33-B34</f>
        <v>50</v>
      </c>
    </row>
    <row r="36" spans="1:6" outlineLevel="1" x14ac:dyDescent="0.2">
      <c r="A36" s="9" t="s">
        <v>28</v>
      </c>
      <c r="B36" s="20">
        <v>0.01</v>
      </c>
    </row>
    <row r="37" spans="1:6" outlineLevel="1" x14ac:dyDescent="0.2">
      <c r="A37" s="9" t="s">
        <v>29</v>
      </c>
      <c r="B37" s="1">
        <f>B33*B36</f>
        <v>12.5</v>
      </c>
    </row>
    <row r="38" spans="1:6" outlineLevel="1" x14ac:dyDescent="0.2">
      <c r="A38" s="9" t="s">
        <v>53</v>
      </c>
      <c r="B38" s="1">
        <f>B35+B37</f>
        <v>62.5</v>
      </c>
    </row>
    <row r="39" spans="1:6" outlineLevel="1" x14ac:dyDescent="0.2"/>
    <row r="40" spans="1:6" x14ac:dyDescent="0.2">
      <c r="A40" s="12" t="s">
        <v>30</v>
      </c>
      <c r="D40" s="1">
        <f>B44*100/100*B41/1000</f>
        <v>0.37513000000000007</v>
      </c>
      <c r="E40" s="9" t="s">
        <v>13</v>
      </c>
    </row>
    <row r="41" spans="1:6" outlineLevel="1" x14ac:dyDescent="0.2">
      <c r="A41" s="13" t="s">
        <v>31</v>
      </c>
      <c r="B41" s="28">
        <v>23</v>
      </c>
      <c r="C41" s="9" t="s">
        <v>32</v>
      </c>
    </row>
    <row r="42" spans="1:6" outlineLevel="1" x14ac:dyDescent="0.2">
      <c r="A42" s="9" t="s">
        <v>33</v>
      </c>
      <c r="B42" s="16">
        <v>2.33</v>
      </c>
      <c r="C42" s="9" t="s">
        <v>34</v>
      </c>
      <c r="E42" s="9" t="s">
        <v>35</v>
      </c>
      <c r="F42" s="9" t="s">
        <v>36</v>
      </c>
    </row>
    <row r="43" spans="1:6" outlineLevel="1" x14ac:dyDescent="0.2">
      <c r="A43" s="9" t="s">
        <v>11</v>
      </c>
      <c r="B43" s="9">
        <f>B18</f>
        <v>7</v>
      </c>
      <c r="C43" s="1" t="str">
        <f>C18</f>
        <v>L/100km</v>
      </c>
    </row>
    <row r="44" spans="1:6" outlineLevel="1" x14ac:dyDescent="0.2">
      <c r="A44" s="13" t="s">
        <v>37</v>
      </c>
      <c r="B44" s="14">
        <f>B43*B42</f>
        <v>16.310000000000002</v>
      </c>
      <c r="C44" s="9" t="s">
        <v>38</v>
      </c>
    </row>
    <row r="45" spans="1:6" outlineLevel="1" x14ac:dyDescent="0.2">
      <c r="A45" s="13"/>
      <c r="B45" s="13"/>
    </row>
    <row r="46" spans="1:6" x14ac:dyDescent="0.2">
      <c r="A46" s="12" t="s">
        <v>39</v>
      </c>
      <c r="D46" s="17">
        <v>5</v>
      </c>
      <c r="E46" s="9" t="s">
        <v>13</v>
      </c>
    </row>
    <row r="48" spans="1:6" x14ac:dyDescent="0.2">
      <c r="A48" s="12" t="s">
        <v>40</v>
      </c>
      <c r="B48" s="9"/>
    </row>
    <row r="49" spans="1:5" x14ac:dyDescent="0.2">
      <c r="A49" s="13" t="s">
        <v>41</v>
      </c>
      <c r="B49" s="16">
        <v>1000</v>
      </c>
      <c r="C49" s="9" t="s">
        <v>4</v>
      </c>
      <c r="D49" s="9" t="s">
        <v>42</v>
      </c>
    </row>
    <row r="50" spans="1:5" x14ac:dyDescent="0.2">
      <c r="A50" s="9" t="s">
        <v>43</v>
      </c>
      <c r="B50" s="28">
        <v>180</v>
      </c>
      <c r="D50" s="1">
        <f>B50/($B$49/100)</f>
        <v>18</v>
      </c>
      <c r="E50" s="9" t="s">
        <v>13</v>
      </c>
    </row>
    <row r="51" spans="1:5" x14ac:dyDescent="0.2">
      <c r="A51" s="9" t="s">
        <v>44</v>
      </c>
      <c r="B51" s="16">
        <v>3000</v>
      </c>
      <c r="C51" s="9" t="s">
        <v>4</v>
      </c>
    </row>
    <row r="52" spans="1:5" x14ac:dyDescent="0.2">
      <c r="A52" s="9" t="s">
        <v>45</v>
      </c>
      <c r="B52" s="28">
        <v>234</v>
      </c>
    </row>
    <row r="53" spans="1:5" x14ac:dyDescent="0.2">
      <c r="A53" s="9" t="s">
        <v>46</v>
      </c>
      <c r="B53" s="29">
        <f>$B$50*0.5</f>
        <v>90</v>
      </c>
      <c r="D53" s="9" t="s">
        <v>45</v>
      </c>
    </row>
    <row r="54" spans="1:5" x14ac:dyDescent="0.2">
      <c r="A54" s="9" t="s">
        <v>47</v>
      </c>
      <c r="B54" s="29">
        <f>B53 + $B$52*$B$49/$B$51</f>
        <v>168</v>
      </c>
      <c r="D54" s="1">
        <f>B54/($B$49/100)</f>
        <v>16.8</v>
      </c>
      <c r="E54" s="9" t="s">
        <v>13</v>
      </c>
    </row>
    <row r="55" spans="1:5" x14ac:dyDescent="0.2">
      <c r="A55" s="9" t="s">
        <v>48</v>
      </c>
      <c r="B55" s="28">
        <v>57</v>
      </c>
    </row>
    <row r="56" spans="1:5" x14ac:dyDescent="0.2">
      <c r="A56" s="9" t="s">
        <v>49</v>
      </c>
      <c r="B56" s="29">
        <f>$B$50*0.75</f>
        <v>135</v>
      </c>
      <c r="D56" s="9" t="s">
        <v>48</v>
      </c>
    </row>
    <row r="57" spans="1:5" x14ac:dyDescent="0.2">
      <c r="A57" s="9" t="s">
        <v>50</v>
      </c>
      <c r="B57" s="29">
        <f>B56 + $B$55*$B$49/$B$51</f>
        <v>154</v>
      </c>
      <c r="D57" s="1">
        <f>B57/($B$49/100)</f>
        <v>15.4</v>
      </c>
      <c r="E57" s="9" t="s">
        <v>13</v>
      </c>
    </row>
    <row r="58" spans="1:5" x14ac:dyDescent="0.2">
      <c r="B58" s="9"/>
    </row>
    <row r="59" spans="1:5" x14ac:dyDescent="0.2">
      <c r="A59" s="12" t="s">
        <v>54</v>
      </c>
      <c r="B59" s="15"/>
    </row>
    <row r="60" spans="1:5" x14ac:dyDescent="0.2">
      <c r="A60" s="9" t="s">
        <v>48</v>
      </c>
      <c r="B60" s="14">
        <f>B55/B50/(1-3/4)</f>
        <v>1.2666666666666666</v>
      </c>
      <c r="C60" s="9" t="s">
        <v>51</v>
      </c>
    </row>
    <row r="61" spans="1:5" x14ac:dyDescent="0.2">
      <c r="A61" s="9" t="s">
        <v>45</v>
      </c>
      <c r="B61" s="14">
        <f>B52/B50/(1-1/2)</f>
        <v>2.6</v>
      </c>
      <c r="C61" s="9" t="s">
        <v>51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Menke</dc:creator>
  <dc:description/>
  <cp:lastModifiedBy>Torben Menke</cp:lastModifiedBy>
  <cp:revision>37</cp:revision>
  <dcterms:created xsi:type="dcterms:W3CDTF">2012-10-29T12:21:47Z</dcterms:created>
  <dcterms:modified xsi:type="dcterms:W3CDTF">2022-11-16T13:50:56Z</dcterms:modified>
  <dc:language>en-US</dc:language>
</cp:coreProperties>
</file>